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ovat\Desktop\РАБОЧИЕ ДОКУМЕНТЫ\ОТЧЕТЫ ВНЕШНИЕ\ОТЧЕТЫ для ФАС и ФСТ\ФАС(ежеквартально  до 10 числа)\2014\"/>
    </mc:Choice>
  </mc:AlternateContent>
  <bookViews>
    <workbookView xWindow="0" yWindow="75" windowWidth="20640" windowHeight="9525"/>
  </bookViews>
  <sheets>
    <sheet name="перевалка" sheetId="1" r:id="rId1"/>
    <sheet name="хранение" sheetId="2" r:id="rId2"/>
  </sheets>
  <definedNames>
    <definedName name="_xlnm.Print_Area" localSheetId="0">перевалка!$A$1:$G$44</definedName>
    <definedName name="_xlnm.Print_Area" localSheetId="1">хранение!$A$1:$G$46</definedName>
  </definedNames>
  <calcPr calcId="152511"/>
</workbook>
</file>

<file path=xl/calcChain.xml><?xml version="1.0" encoding="utf-8"?>
<calcChain xmlns="http://schemas.openxmlformats.org/spreadsheetml/2006/main">
  <c r="F25" i="1" l="1"/>
  <c r="F24" i="1"/>
  <c r="E25" i="1"/>
  <c r="E24" i="1"/>
  <c r="D25" i="1"/>
  <c r="D24" i="1"/>
  <c r="E29" i="1"/>
  <c r="E28" i="1"/>
  <c r="D29" i="1"/>
  <c r="D28" i="1"/>
  <c r="F27" i="1"/>
  <c r="F26" i="1"/>
  <c r="E27" i="1"/>
  <c r="E26" i="1"/>
  <c r="D27" i="1"/>
  <c r="D26" i="1"/>
  <c r="F31" i="1"/>
  <c r="F30" i="1"/>
  <c r="D30" i="1"/>
  <c r="F31" i="2" l="1"/>
  <c r="D32" i="2"/>
  <c r="D31" i="2"/>
  <c r="D30" i="2"/>
  <c r="D26" i="2"/>
  <c r="D25" i="2"/>
  <c r="E26" i="2"/>
  <c r="E31" i="2"/>
  <c r="F28" i="2"/>
  <c r="F27" i="2"/>
  <c r="F26" i="2"/>
  <c r="F25" i="2"/>
  <c r="F33" i="2"/>
  <c r="F32" i="2"/>
  <c r="F30" i="2"/>
  <c r="E28" i="2"/>
  <c r="E27" i="2"/>
  <c r="E25" i="2"/>
  <c r="E33" i="2"/>
  <c r="E32" i="2"/>
  <c r="E30" i="2"/>
  <c r="D28" i="2"/>
  <c r="D27" i="2"/>
  <c r="D33" i="2"/>
</calcChain>
</file>

<file path=xl/sharedStrings.xml><?xml version="1.0" encoding="utf-8"?>
<sst xmlns="http://schemas.openxmlformats.org/spreadsheetml/2006/main" count="107" uniqueCount="69">
  <si>
    <t>Приложение №1</t>
  </si>
  <si>
    <t>к приказу Федеральной антимонопольной службы</t>
  </si>
  <si>
    <t>от 8 апреля 2011г. №254</t>
  </si>
  <si>
    <t>(с измеенениями от 2 мая 2012 г.)</t>
  </si>
  <si>
    <t>Основные потребительские характеристики регулируемых работ (услуг) и их соответствие государственным и иным</t>
  </si>
  <si>
    <t>предоставляемые</t>
  </si>
  <si>
    <t>(наименование субъекта естественных монополий)</t>
  </si>
  <si>
    <t>на территории</t>
  </si>
  <si>
    <t>за период</t>
  </si>
  <si>
    <t xml:space="preserve">(наименование, место нахождения, ФИО руководителя, контактные данные) </t>
  </si>
  <si>
    <t>сведения о юридическом лице:</t>
  </si>
  <si>
    <t>№ п/п</t>
  </si>
  <si>
    <t>Перечень регулируемых работ(услуг)</t>
  </si>
  <si>
    <t>Нормативные правовые акты, которыми утверждены правила оказания соответствующих работ(услуг,государственные или иные стандарты (при наличии)</t>
  </si>
  <si>
    <t>1.</t>
  </si>
  <si>
    <t>2.</t>
  </si>
  <si>
    <t>3.</t>
  </si>
  <si>
    <t>ООО "Восточная Стивидорная Компания"</t>
  </si>
  <si>
    <t>(наименование субъекта Российской Федерации)</t>
  </si>
  <si>
    <t>Российская Федерация</t>
  </si>
  <si>
    <t>ООО "Восточная Стивидорная Компания",Приморский край,г. Находка, Внутрипортовая,14А</t>
  </si>
  <si>
    <t>ФОРМА  9в-2</t>
  </si>
  <si>
    <t>утвержденным стандартам качества в сфере услуг в морских портах.</t>
  </si>
  <si>
    <t>Основные потребительские характеристики регулируемых работ (услуг)</t>
  </si>
  <si>
    <t>грузовые операции</t>
  </si>
  <si>
    <t>Пассажирские операции</t>
  </si>
  <si>
    <t>Приказ ФТС от 20 февраля  2009г. N19-т/4  об утверждении тарифов на услуги в моском порту, оказываемые ООО "Восточная Стивидорная Компания"</t>
  </si>
  <si>
    <t>Каботажные операции (штуки, тонны, куб.м.)</t>
  </si>
  <si>
    <t>Перевалка груженых  20 фут.контейнеров</t>
  </si>
  <si>
    <t>Перевалка груженых  40 фут.контейнеров</t>
  </si>
  <si>
    <t>Перевалка порожних  40 фут.контейнеров</t>
  </si>
  <si>
    <t>Перевалка порожних  20 фут.контейнеров</t>
  </si>
  <si>
    <t>4.</t>
  </si>
  <si>
    <t>5.</t>
  </si>
  <si>
    <t>6.</t>
  </si>
  <si>
    <t>Перевалка груженых опасными грузами  20 фут.контейнеров</t>
  </si>
  <si>
    <t>Перевалка груженых опасными грузами  40 фут.контейнеров</t>
  </si>
  <si>
    <t>7.</t>
  </si>
  <si>
    <t>8.</t>
  </si>
  <si>
    <t>Перевалка груженых рефрижераторных   40 фут.контейнеров</t>
  </si>
  <si>
    <t>(с изменениями от 2 мая 2012 г.)</t>
  </si>
  <si>
    <t>Хранение   20 фут.контейнеров (груженых,порожних)</t>
  </si>
  <si>
    <t>1.1.</t>
  </si>
  <si>
    <t>с 1 по 5 сутки</t>
  </si>
  <si>
    <t>1.2.</t>
  </si>
  <si>
    <t>с 6 по 14 сутки</t>
  </si>
  <si>
    <t>1.3.</t>
  </si>
  <si>
    <t>с 15 по 30 сутки</t>
  </si>
  <si>
    <t>1.4.</t>
  </si>
  <si>
    <t>свыше 30 суток</t>
  </si>
  <si>
    <t>Хранение  40 фут.контейнеров (груженых,порожних)</t>
  </si>
  <si>
    <t>2.1.</t>
  </si>
  <si>
    <t>2.2.</t>
  </si>
  <si>
    <t>2.3.</t>
  </si>
  <si>
    <t>2.4.</t>
  </si>
  <si>
    <t>3.1.</t>
  </si>
  <si>
    <t>с первых суток</t>
  </si>
  <si>
    <t>Управляющий  директор  Местулов В.Е.   Тел.(4236) 665-305</t>
  </si>
  <si>
    <t>Экспортные операции (штуки, тонны, куб.м.)</t>
  </si>
  <si>
    <t>Перевалка груженых  рефрижераторных  20 фут.контейнеров</t>
  </si>
  <si>
    <t>Импортные операции (штуки, тонны, куб.м.)</t>
  </si>
  <si>
    <t>Хранение 20,40 фут. Реф.контейнеров (с подключением к электропитанию)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</si>
  <si>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</si>
  <si>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Управляющий директор ООО "ВСК"</t>
  </si>
  <si>
    <t>В.Е.Местулов</t>
  </si>
  <si>
    <t>Исполнитель:</t>
  </si>
  <si>
    <t>Леонова Т.И.</t>
  </si>
  <si>
    <t>2014 год</t>
  </si>
  <si>
    <t xml:space="preserve"> 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</si>
</sst>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7" fillId="0" borderId="0" xfId="0" applyFont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0" fillId="0" borderId="1" xfId="0" applyFill="1" applyBorder="1"/>
    <xf numFmtId="0" fontId="0" fillId="2" borderId="1" xfId="0" applyFill="1" applyBorder="1"/>
    <xf numFmtId="0" fontId="1" fillId="0" borderId="0" xfId="0" applyFont="1"/>
    <xf numFmtId="3" fontId="0" fillId="0" borderId="1" xfId="0" applyNumberForma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D33" sqref="D33:F33"/>
    </sheetView>
  </sheetViews>
  <sheetFormatPr defaultRowHeight="12.75" x14ac:dyDescent="0.2"/>
  <cols>
    <col min="1" max="1" width="5.7109375" customWidth="1"/>
    <col min="2" max="2" width="20.42578125" customWidth="1"/>
    <col min="3" max="3" width="25.7109375" customWidth="1"/>
    <col min="4" max="6" width="19.42578125" customWidth="1"/>
    <col min="7" max="7" width="12.85546875" customWidth="1"/>
  </cols>
  <sheetData>
    <row r="1" spans="1:7" x14ac:dyDescent="0.2">
      <c r="G1" s="1" t="s">
        <v>0</v>
      </c>
    </row>
    <row r="2" spans="1:7" x14ac:dyDescent="0.2">
      <c r="G2" s="1" t="s">
        <v>1</v>
      </c>
    </row>
    <row r="3" spans="1:7" x14ac:dyDescent="0.2">
      <c r="G3" s="1" t="s">
        <v>2</v>
      </c>
    </row>
    <row r="4" spans="1:7" x14ac:dyDescent="0.2">
      <c r="G4" s="1" t="s">
        <v>3</v>
      </c>
    </row>
    <row r="5" spans="1:7" x14ac:dyDescent="0.2">
      <c r="G5" s="1"/>
    </row>
    <row r="6" spans="1:7" x14ac:dyDescent="0.2">
      <c r="G6" s="3" t="s">
        <v>21</v>
      </c>
    </row>
    <row r="9" spans="1:7" ht="15" x14ac:dyDescent="0.25">
      <c r="A9" s="18" t="s">
        <v>4</v>
      </c>
      <c r="B9" s="18"/>
      <c r="C9" s="18"/>
      <c r="D9" s="18"/>
      <c r="E9" s="18"/>
      <c r="F9" s="18"/>
      <c r="G9" s="18"/>
    </row>
    <row r="10" spans="1:7" ht="15" x14ac:dyDescent="0.25">
      <c r="A10" s="18" t="s">
        <v>22</v>
      </c>
      <c r="B10" s="18"/>
      <c r="C10" s="18"/>
      <c r="D10" s="18"/>
      <c r="E10" s="18"/>
      <c r="F10" s="18"/>
      <c r="G10" s="18"/>
    </row>
    <row r="12" spans="1:7" x14ac:dyDescent="0.2">
      <c r="A12" t="s">
        <v>5</v>
      </c>
      <c r="C12" s="8" t="s">
        <v>17</v>
      </c>
    </row>
    <row r="13" spans="1:7" x14ac:dyDescent="0.2">
      <c r="A13" s="4" t="s">
        <v>6</v>
      </c>
    </row>
    <row r="14" spans="1:7" x14ac:dyDescent="0.2">
      <c r="A14" t="s">
        <v>7</v>
      </c>
      <c r="C14" s="8" t="s">
        <v>19</v>
      </c>
    </row>
    <row r="15" spans="1:7" x14ac:dyDescent="0.2">
      <c r="A15" s="4" t="s">
        <v>18</v>
      </c>
    </row>
    <row r="16" spans="1:7" x14ac:dyDescent="0.2">
      <c r="A16" t="s">
        <v>8</v>
      </c>
      <c r="C16" s="8" t="s">
        <v>67</v>
      </c>
    </row>
    <row r="17" spans="1:12" ht="30.75" customHeight="1" x14ac:dyDescent="0.2">
      <c r="A17" s="13" t="s">
        <v>10</v>
      </c>
      <c r="D17" s="23" t="s">
        <v>20</v>
      </c>
      <c r="E17" s="23"/>
      <c r="F17" s="23"/>
      <c r="G17" s="23"/>
    </row>
    <row r="18" spans="1:12" ht="30.75" customHeight="1" x14ac:dyDescent="0.2">
      <c r="A18" s="22" t="s">
        <v>9</v>
      </c>
      <c r="B18" s="22"/>
      <c r="C18" s="22"/>
      <c r="D18" s="24" t="s">
        <v>57</v>
      </c>
      <c r="E18" s="24"/>
      <c r="F18" s="24"/>
      <c r="G18" s="24"/>
    </row>
    <row r="20" spans="1:12" ht="30.6" customHeight="1" x14ac:dyDescent="0.2">
      <c r="A20" s="21" t="s">
        <v>11</v>
      </c>
      <c r="B20" s="20" t="s">
        <v>12</v>
      </c>
      <c r="C20" s="19" t="s">
        <v>13</v>
      </c>
      <c r="D20" s="26" t="s">
        <v>23</v>
      </c>
      <c r="E20" s="27"/>
      <c r="F20" s="27"/>
      <c r="G20" s="28"/>
    </row>
    <row r="21" spans="1:12" ht="17.45" customHeight="1" x14ac:dyDescent="0.2">
      <c r="A21" s="21"/>
      <c r="B21" s="20"/>
      <c r="C21" s="19"/>
      <c r="D21" s="29" t="s">
        <v>24</v>
      </c>
      <c r="E21" s="30"/>
      <c r="F21" s="30"/>
      <c r="G21" s="31"/>
      <c r="L21" t="s">
        <v>62</v>
      </c>
    </row>
    <row r="22" spans="1:12" ht="34.9" customHeight="1" x14ac:dyDescent="0.2">
      <c r="A22" s="21"/>
      <c r="B22" s="20"/>
      <c r="C22" s="19"/>
      <c r="D22" s="12" t="s">
        <v>60</v>
      </c>
      <c r="E22" s="11" t="s">
        <v>58</v>
      </c>
      <c r="F22" s="10" t="s">
        <v>27</v>
      </c>
      <c r="G22" s="11" t="s">
        <v>25</v>
      </c>
      <c r="H22" s="5"/>
      <c r="I22" s="5"/>
    </row>
    <row r="23" spans="1:12" x14ac:dyDescent="0.2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>
        <v>7</v>
      </c>
    </row>
    <row r="24" spans="1:12" ht="39.75" customHeight="1" x14ac:dyDescent="0.2">
      <c r="A24" s="7" t="s">
        <v>14</v>
      </c>
      <c r="B24" s="9" t="s">
        <v>28</v>
      </c>
      <c r="C24" s="32" t="s">
        <v>26</v>
      </c>
      <c r="D24" s="7">
        <f>2910+52156-D28</f>
        <v>50790</v>
      </c>
      <c r="E24" s="7">
        <f>385+24710-E28</f>
        <v>22691</v>
      </c>
      <c r="F24" s="7">
        <f>1222+11667-F28</f>
        <v>11824</v>
      </c>
      <c r="G24" s="7"/>
    </row>
    <row r="25" spans="1:12" ht="39.75" customHeight="1" x14ac:dyDescent="0.2">
      <c r="A25" s="7" t="s">
        <v>15</v>
      </c>
      <c r="B25" s="9" t="s">
        <v>29</v>
      </c>
      <c r="C25" s="32"/>
      <c r="D25" s="7">
        <f>25001+51102-D29</f>
        <v>75707</v>
      </c>
      <c r="E25" s="7">
        <f>3047+48272-E29</f>
        <v>50746</v>
      </c>
      <c r="F25" s="7">
        <f>6+4876-F29</f>
        <v>4876</v>
      </c>
      <c r="G25" s="7"/>
    </row>
    <row r="26" spans="1:12" ht="39.75" customHeight="1" x14ac:dyDescent="0.2">
      <c r="A26" s="7" t="s">
        <v>16</v>
      </c>
      <c r="B26" s="9" t="s">
        <v>31</v>
      </c>
      <c r="C26" s="32"/>
      <c r="D26" s="7">
        <f>227</f>
        <v>227</v>
      </c>
      <c r="E26" s="7">
        <f>991+23154+50</f>
        <v>24195</v>
      </c>
      <c r="F26" s="7">
        <f>6500+4+179+3</f>
        <v>6686</v>
      </c>
      <c r="G26" s="7"/>
    </row>
    <row r="27" spans="1:12" ht="39.75" customHeight="1" x14ac:dyDescent="0.2">
      <c r="A27" s="7" t="s">
        <v>32</v>
      </c>
      <c r="B27" s="9" t="s">
        <v>30</v>
      </c>
      <c r="C27" s="32"/>
      <c r="D27" s="7">
        <f>50</f>
        <v>50</v>
      </c>
      <c r="E27" s="7">
        <f>13953+22687+342</f>
        <v>36982</v>
      </c>
      <c r="F27" s="7">
        <f>4472+91+56+51</f>
        <v>4670</v>
      </c>
      <c r="G27" s="7"/>
    </row>
    <row r="28" spans="1:12" ht="39.75" customHeight="1" x14ac:dyDescent="0.2">
      <c r="A28" s="7" t="s">
        <v>33</v>
      </c>
      <c r="B28" s="9" t="s">
        <v>35</v>
      </c>
      <c r="C28" s="32"/>
      <c r="D28" s="14">
        <f>2142+90+2044</f>
        <v>4276</v>
      </c>
      <c r="E28" s="14">
        <f>1446+37+921</f>
        <v>2404</v>
      </c>
      <c r="F28" s="14">
        <v>1065</v>
      </c>
      <c r="G28" s="14"/>
    </row>
    <row r="29" spans="1:12" ht="39.75" customHeight="1" x14ac:dyDescent="0.2">
      <c r="A29" s="7" t="s">
        <v>34</v>
      </c>
      <c r="B29" s="9" t="s">
        <v>36</v>
      </c>
      <c r="C29" s="32"/>
      <c r="D29" s="14">
        <f>206+60+130</f>
        <v>396</v>
      </c>
      <c r="E29" s="14">
        <f>67+506</f>
        <v>573</v>
      </c>
      <c r="F29" s="14">
        <v>6</v>
      </c>
      <c r="G29" s="14"/>
    </row>
    <row r="30" spans="1:12" ht="39.75" customHeight="1" x14ac:dyDescent="0.2">
      <c r="A30" s="7" t="s">
        <v>37</v>
      </c>
      <c r="B30" s="9" t="s">
        <v>59</v>
      </c>
      <c r="C30" s="32"/>
      <c r="D30" s="15">
        <f>171</f>
        <v>171</v>
      </c>
      <c r="E30" s="15">
        <v>4</v>
      </c>
      <c r="F30" s="15">
        <f>3+1</f>
        <v>4</v>
      </c>
      <c r="G30" s="15"/>
    </row>
    <row r="31" spans="1:12" ht="39.75" customHeight="1" x14ac:dyDescent="0.2">
      <c r="A31" s="7" t="s">
        <v>38</v>
      </c>
      <c r="B31" s="9" t="s">
        <v>39</v>
      </c>
      <c r="C31" s="32"/>
      <c r="D31" s="15">
        <v>1120</v>
      </c>
      <c r="E31" s="15">
        <v>14</v>
      </c>
      <c r="F31" s="15">
        <f>17+12</f>
        <v>29</v>
      </c>
      <c r="G31" s="15"/>
    </row>
    <row r="37" spans="1:6" x14ac:dyDescent="0.2">
      <c r="B37" t="s">
        <v>63</v>
      </c>
      <c r="F37" t="s">
        <v>64</v>
      </c>
    </row>
    <row r="43" spans="1:6" x14ac:dyDescent="0.2">
      <c r="A43" s="25" t="s">
        <v>65</v>
      </c>
      <c r="B43" s="25"/>
    </row>
    <row r="44" spans="1:6" x14ac:dyDescent="0.2">
      <c r="A44" s="25" t="s">
        <v>66</v>
      </c>
      <c r="B44" s="25"/>
    </row>
  </sheetData>
  <mergeCells count="13">
    <mergeCell ref="A43:B43"/>
    <mergeCell ref="A44:B44"/>
    <mergeCell ref="D20:G20"/>
    <mergeCell ref="D21:G21"/>
    <mergeCell ref="C24:C31"/>
    <mergeCell ref="A9:G9"/>
    <mergeCell ref="A10:G10"/>
    <mergeCell ref="C20:C22"/>
    <mergeCell ref="B20:B22"/>
    <mergeCell ref="A20:A22"/>
    <mergeCell ref="A18:C18"/>
    <mergeCell ref="D17:G17"/>
    <mergeCell ref="D18:G18"/>
  </mergeCells>
  <pageMargins left="0.70866141732283472" right="0.35433070866141736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13" workbookViewId="0">
      <selection activeCell="D25" sqref="D25:F35"/>
    </sheetView>
  </sheetViews>
  <sheetFormatPr defaultRowHeight="12.75" x14ac:dyDescent="0.2"/>
  <cols>
    <col min="1" max="1" width="5.7109375" customWidth="1"/>
    <col min="2" max="2" width="20.42578125" customWidth="1"/>
    <col min="3" max="3" width="25.7109375" customWidth="1"/>
    <col min="4" max="6" width="19.42578125" customWidth="1"/>
    <col min="7" max="7" width="12.85546875" customWidth="1"/>
    <col min="9" max="9" width="15.85546875" customWidth="1"/>
    <col min="10" max="10" width="18.85546875" customWidth="1"/>
    <col min="11" max="11" width="14.140625" customWidth="1"/>
  </cols>
  <sheetData>
    <row r="1" spans="1:7" x14ac:dyDescent="0.2">
      <c r="G1" s="1" t="s">
        <v>0</v>
      </c>
    </row>
    <row r="2" spans="1:7" x14ac:dyDescent="0.2">
      <c r="G2" s="1" t="s">
        <v>1</v>
      </c>
    </row>
    <row r="3" spans="1:7" x14ac:dyDescent="0.2">
      <c r="G3" s="1" t="s">
        <v>2</v>
      </c>
    </row>
    <row r="4" spans="1:7" x14ac:dyDescent="0.2">
      <c r="G4" s="1" t="s">
        <v>40</v>
      </c>
    </row>
    <row r="5" spans="1:7" x14ac:dyDescent="0.2">
      <c r="G5" s="1"/>
    </row>
    <row r="6" spans="1:7" x14ac:dyDescent="0.2">
      <c r="G6" s="3" t="s">
        <v>21</v>
      </c>
    </row>
    <row r="9" spans="1:7" ht="15" x14ac:dyDescent="0.25">
      <c r="A9" s="18" t="s">
        <v>4</v>
      </c>
      <c r="B9" s="18"/>
      <c r="C9" s="18"/>
      <c r="D9" s="18"/>
      <c r="E9" s="18"/>
      <c r="F9" s="18"/>
      <c r="G9" s="18"/>
    </row>
    <row r="10" spans="1:7" ht="15" x14ac:dyDescent="0.25">
      <c r="A10" s="18" t="s">
        <v>22</v>
      </c>
      <c r="B10" s="18"/>
      <c r="C10" s="18"/>
      <c r="D10" s="18"/>
      <c r="E10" s="18"/>
      <c r="F10" s="18"/>
      <c r="G10" s="18"/>
    </row>
    <row r="12" spans="1:7" x14ac:dyDescent="0.2">
      <c r="A12" t="s">
        <v>5</v>
      </c>
      <c r="C12" s="8" t="s">
        <v>17</v>
      </c>
    </row>
    <row r="13" spans="1:7" x14ac:dyDescent="0.2">
      <c r="A13" s="4" t="s">
        <v>6</v>
      </c>
    </row>
    <row r="14" spans="1:7" x14ac:dyDescent="0.2">
      <c r="A14" t="s">
        <v>7</v>
      </c>
      <c r="C14" s="8" t="s">
        <v>19</v>
      </c>
    </row>
    <row r="15" spans="1:7" x14ac:dyDescent="0.2">
      <c r="A15" s="4" t="s">
        <v>18</v>
      </c>
    </row>
    <row r="16" spans="1:7" x14ac:dyDescent="0.2">
      <c r="A16" t="s">
        <v>8</v>
      </c>
      <c r="C16" s="8" t="s">
        <v>68</v>
      </c>
    </row>
    <row r="17" spans="1:9" ht="25.5" customHeight="1" x14ac:dyDescent="0.2">
      <c r="A17" s="13" t="s">
        <v>10</v>
      </c>
      <c r="D17" s="23" t="s">
        <v>20</v>
      </c>
      <c r="E17" s="23"/>
      <c r="F17" s="23"/>
      <c r="G17" s="23"/>
    </row>
    <row r="18" spans="1:9" ht="25.15" customHeight="1" x14ac:dyDescent="0.2">
      <c r="A18" s="22" t="s">
        <v>9</v>
      </c>
      <c r="B18" s="22"/>
      <c r="C18" s="22"/>
      <c r="D18" s="2" t="s">
        <v>57</v>
      </c>
    </row>
    <row r="20" spans="1:9" ht="30.6" customHeight="1" x14ac:dyDescent="0.2">
      <c r="A20" s="21" t="s">
        <v>11</v>
      </c>
      <c r="B20" s="20" t="s">
        <v>12</v>
      </c>
      <c r="C20" s="19" t="s">
        <v>13</v>
      </c>
      <c r="D20" s="33" t="s">
        <v>23</v>
      </c>
      <c r="E20" s="34"/>
      <c r="F20" s="34"/>
      <c r="G20" s="35"/>
    </row>
    <row r="21" spans="1:9" ht="17.45" customHeight="1" x14ac:dyDescent="0.2">
      <c r="A21" s="21"/>
      <c r="B21" s="20"/>
      <c r="C21" s="19"/>
      <c r="D21" s="29" t="s">
        <v>24</v>
      </c>
      <c r="E21" s="30"/>
      <c r="F21" s="30"/>
      <c r="G21" s="31"/>
    </row>
    <row r="22" spans="1:9" ht="34.9" customHeight="1" x14ac:dyDescent="0.2">
      <c r="A22" s="21"/>
      <c r="B22" s="20"/>
      <c r="C22" s="19"/>
      <c r="D22" s="12" t="s">
        <v>60</v>
      </c>
      <c r="E22" s="12" t="s">
        <v>58</v>
      </c>
      <c r="F22" s="10" t="s">
        <v>27</v>
      </c>
      <c r="G22" s="12" t="s">
        <v>25</v>
      </c>
      <c r="H22" s="5"/>
      <c r="I22" s="5"/>
    </row>
    <row r="23" spans="1:9" x14ac:dyDescent="0.2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>
        <v>7</v>
      </c>
    </row>
    <row r="24" spans="1:9" ht="41.45" customHeight="1" x14ac:dyDescent="0.2">
      <c r="A24" s="7" t="s">
        <v>14</v>
      </c>
      <c r="B24" s="9" t="s">
        <v>41</v>
      </c>
      <c r="C24" s="32" t="s">
        <v>26</v>
      </c>
      <c r="D24" s="7"/>
      <c r="E24" s="7"/>
      <c r="F24" s="7"/>
      <c r="G24" s="7"/>
    </row>
    <row r="25" spans="1:9" ht="16.899999999999999" customHeight="1" x14ac:dyDescent="0.2">
      <c r="A25" s="7" t="s">
        <v>42</v>
      </c>
      <c r="B25" s="9" t="s">
        <v>43</v>
      </c>
      <c r="C25" s="32"/>
      <c r="D25" s="17">
        <f>231+16532+11717-18383-49</f>
        <v>10048</v>
      </c>
      <c r="E25" s="17">
        <f>9961+4240+3735-10652</f>
        <v>7284</v>
      </c>
      <c r="F25" s="17">
        <f>2479+5202-2306</f>
        <v>5375</v>
      </c>
      <c r="G25" s="17"/>
    </row>
    <row r="26" spans="1:9" ht="16.899999999999999" customHeight="1" x14ac:dyDescent="0.2">
      <c r="A26" s="7" t="s">
        <v>44</v>
      </c>
      <c r="B26" s="9" t="s">
        <v>45</v>
      </c>
      <c r="C26" s="32"/>
      <c r="D26" s="17">
        <f>169+250+40085+29328+12297+5866-50971-70</f>
        <v>36954</v>
      </c>
      <c r="E26" s="17">
        <f>23048+20183+8185+11385+26299+2892-58356-2</f>
        <v>33634</v>
      </c>
      <c r="F26" s="17">
        <f>461+4345+234+3942-2670</f>
        <v>6312</v>
      </c>
      <c r="G26" s="17"/>
    </row>
    <row r="27" spans="1:9" ht="16.899999999999999" customHeight="1" x14ac:dyDescent="0.2">
      <c r="A27" s="7" t="s">
        <v>46</v>
      </c>
      <c r="B27" s="9" t="s">
        <v>47</v>
      </c>
      <c r="C27" s="32"/>
      <c r="D27" s="17">
        <f>55+16638+1577-10018</f>
        <v>8252</v>
      </c>
      <c r="E27" s="17">
        <f>2182+20967+102-15858</f>
        <v>7393</v>
      </c>
      <c r="F27" s="17">
        <f>17+3417-961</f>
        <v>2473</v>
      </c>
      <c r="G27" s="17"/>
    </row>
    <row r="28" spans="1:9" ht="16.899999999999999" customHeight="1" x14ac:dyDescent="0.2">
      <c r="A28" s="7" t="s">
        <v>48</v>
      </c>
      <c r="B28" s="9" t="s">
        <v>49</v>
      </c>
      <c r="C28" s="32"/>
      <c r="D28" s="17">
        <f>3+3112+298-1953</f>
        <v>1460</v>
      </c>
      <c r="E28" s="17">
        <f>9+1237-444</f>
        <v>802</v>
      </c>
      <c r="F28" s="17">
        <f>4+62-20</f>
        <v>46</v>
      </c>
      <c r="G28" s="17"/>
    </row>
    <row r="29" spans="1:9" ht="38.25" x14ac:dyDescent="0.2">
      <c r="A29" s="7" t="s">
        <v>15</v>
      </c>
      <c r="B29" s="9" t="s">
        <v>50</v>
      </c>
      <c r="C29" s="32"/>
      <c r="D29" s="17"/>
      <c r="E29" s="17"/>
      <c r="F29" s="17"/>
      <c r="G29" s="17"/>
    </row>
    <row r="30" spans="1:9" x14ac:dyDescent="0.2">
      <c r="A30" s="7" t="s">
        <v>51</v>
      </c>
      <c r="B30" s="9" t="s">
        <v>43</v>
      </c>
      <c r="C30" s="32"/>
      <c r="D30" s="17">
        <f>22+7644+10717-85</f>
        <v>18298</v>
      </c>
      <c r="E30" s="17">
        <f>4749+2441+3462</f>
        <v>10652</v>
      </c>
      <c r="F30" s="17">
        <f>602+1704</f>
        <v>2306</v>
      </c>
      <c r="G30" s="17"/>
    </row>
    <row r="31" spans="1:9" x14ac:dyDescent="0.2">
      <c r="A31" s="7" t="s">
        <v>52</v>
      </c>
      <c r="B31" s="9" t="s">
        <v>45</v>
      </c>
      <c r="C31" s="32"/>
      <c r="D31" s="17">
        <f>17+41+20158+14629+10956+5170-106</f>
        <v>50865</v>
      </c>
      <c r="E31" s="17">
        <f>11230+12610+7692+5877+18254+2693-14</f>
        <v>58342</v>
      </c>
      <c r="F31" s="17">
        <f>60+1364+57+1189-1</f>
        <v>2669</v>
      </c>
      <c r="G31" s="17"/>
    </row>
    <row r="32" spans="1:9" x14ac:dyDescent="0.2">
      <c r="A32" s="7" t="s">
        <v>53</v>
      </c>
      <c r="B32" s="9" t="s">
        <v>47</v>
      </c>
      <c r="C32" s="32"/>
      <c r="D32" s="17">
        <f>33+8667+1318-14</f>
        <v>10004</v>
      </c>
      <c r="E32" s="17">
        <f>1218+14538+102</f>
        <v>15858</v>
      </c>
      <c r="F32" s="17">
        <f>961</f>
        <v>961</v>
      </c>
      <c r="G32" s="17"/>
    </row>
    <row r="33" spans="1:7" x14ac:dyDescent="0.2">
      <c r="A33" s="7" t="s">
        <v>54</v>
      </c>
      <c r="B33" s="9" t="s">
        <v>49</v>
      </c>
      <c r="C33" s="32"/>
      <c r="D33" s="17">
        <f>3+1673+277</f>
        <v>1953</v>
      </c>
      <c r="E33" s="17">
        <f>2+442</f>
        <v>444</v>
      </c>
      <c r="F33" s="17">
        <f>3+17</f>
        <v>20</v>
      </c>
      <c r="G33" s="17"/>
    </row>
    <row r="34" spans="1:7" ht="51" x14ac:dyDescent="0.2">
      <c r="A34" s="7" t="s">
        <v>16</v>
      </c>
      <c r="B34" s="9" t="s">
        <v>61</v>
      </c>
      <c r="C34" s="32"/>
      <c r="D34" s="17"/>
      <c r="E34" s="17"/>
      <c r="F34" s="17"/>
      <c r="G34" s="17"/>
    </row>
    <row r="35" spans="1:7" ht="15" customHeight="1" x14ac:dyDescent="0.2">
      <c r="A35" s="7" t="s">
        <v>55</v>
      </c>
      <c r="B35" s="9" t="s">
        <v>56</v>
      </c>
      <c r="C35" s="32"/>
      <c r="D35" s="17">
        <v>341</v>
      </c>
      <c r="E35" s="17"/>
      <c r="F35" s="17"/>
      <c r="G35" s="17"/>
    </row>
    <row r="40" spans="1:7" s="16" customFormat="1" ht="15" x14ac:dyDescent="0.25">
      <c r="B40" s="16" t="s">
        <v>63</v>
      </c>
      <c r="F40" s="16" t="s">
        <v>64</v>
      </c>
    </row>
    <row r="45" spans="1:7" x14ac:dyDescent="0.2">
      <c r="A45" s="25" t="s">
        <v>65</v>
      </c>
      <c r="B45" s="25"/>
    </row>
    <row r="46" spans="1:7" x14ac:dyDescent="0.2">
      <c r="A46" s="25" t="s">
        <v>66</v>
      </c>
      <c r="B46" s="25"/>
    </row>
  </sheetData>
  <mergeCells count="12">
    <mergeCell ref="A45:B45"/>
    <mergeCell ref="A46:B46"/>
    <mergeCell ref="C24:C35"/>
    <mergeCell ref="A9:G9"/>
    <mergeCell ref="A10:G10"/>
    <mergeCell ref="A18:C18"/>
    <mergeCell ref="A20:A22"/>
    <mergeCell ref="B20:B22"/>
    <mergeCell ref="C20:C22"/>
    <mergeCell ref="D20:G20"/>
    <mergeCell ref="D21:G21"/>
    <mergeCell ref="D17:G17"/>
  </mergeCells>
  <pageMargins left="0.70866141732283472" right="0.17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перевалка</vt:lpstr>
      <vt:lpstr>хранение</vt:lpstr>
      <vt:lpstr>перевалка!Область_печати</vt:lpstr>
      <vt:lpstr>хранение!Область_печати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Plekhanova / VSC Head of Planning Department</dc:creator>
  <cp:lastModifiedBy>Tatiana Leonova / VSC Head of Planning Department</cp:lastModifiedBy>
  <cp:lastPrinted>2015-01-04T03:35:41Z</cp:lastPrinted>
  <dcterms:created xsi:type="dcterms:W3CDTF">2013-02-24T23:33:05Z</dcterms:created>
  <dcterms:modified xsi:type="dcterms:W3CDTF">2015-01-04T03:40:00Z</dcterms:modified>
</cp:coreProperties>
</file>